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80" windowWidth="15600" windowHeight="11020" firstSheet="1" activeTab="1"/>
  </bookViews>
  <sheets>
    <sheet name="__" sheetId="3" state="hidden" r:id="rId1"/>
    <sheet name="IS" sheetId="5" r:id="rId2"/>
    <sheet name="AMA KELLA (2)" sheetId="6" state="hidden" r:id="rId3"/>
  </sheets>
  <definedNames>
    <definedName name="_xlnm.Print_Area" localSheetId="2">'AMA KELLA (2)'!$B$2:$J$30</definedName>
    <definedName name="_xlnm.Print_Area" localSheetId="1">IS!$B$2:$J$35</definedName>
  </definedNames>
  <calcPr calcId="125725"/>
</workbook>
</file>

<file path=xl/calcChain.xml><?xml version="1.0" encoding="utf-8"?>
<calcChain xmlns="http://schemas.openxmlformats.org/spreadsheetml/2006/main">
  <c r="G27" i="5"/>
  <c r="I27" s="1"/>
  <c r="I26"/>
  <c r="I25"/>
  <c r="I23"/>
  <c r="I14"/>
  <c r="I11"/>
  <c r="G14"/>
  <c r="G15" s="1"/>
  <c r="I15" s="1"/>
  <c r="G28" l="1"/>
  <c r="I28" s="1"/>
  <c r="G16"/>
  <c r="G17" s="1"/>
  <c r="I9" i="6"/>
  <c r="I10"/>
  <c r="I11"/>
  <c r="I12"/>
  <c r="G14"/>
  <c r="I14" s="1"/>
  <c r="I15" s="1"/>
  <c r="H15"/>
  <c r="I18"/>
  <c r="I19"/>
  <c r="I20"/>
  <c r="I21"/>
  <c r="I23"/>
  <c r="H20" i="3"/>
  <c r="H23"/>
  <c r="H21"/>
  <c r="H19"/>
  <c r="H18"/>
  <c r="H25"/>
  <c r="H15"/>
  <c r="H14"/>
  <c r="H13"/>
  <c r="H12"/>
  <c r="H11"/>
  <c r="I16" i="5" l="1"/>
  <c r="I13" i="6"/>
  <c r="H26" i="3"/>
  <c r="H27" s="1"/>
  <c r="I24" i="6"/>
  <c r="I26" s="1"/>
  <c r="I25"/>
  <c r="H28" i="3"/>
  <c r="I27" i="6" l="1"/>
  <c r="I28" s="1"/>
  <c r="I29" s="1"/>
  <c r="H29" i="3"/>
  <c r="L16" i="6"/>
  <c r="L17" s="1"/>
  <c r="L20" s="1"/>
  <c r="H30" i="3"/>
  <c r="H31" s="1"/>
  <c r="I17" i="5" l="1"/>
  <c r="G20"/>
  <c r="G21" l="1"/>
  <c r="I20"/>
  <c r="I21" l="1"/>
  <c r="G22"/>
  <c r="I22" s="1"/>
  <c r="I29" l="1"/>
  <c r="I31" s="1"/>
  <c r="I30" l="1"/>
  <c r="I32" s="1"/>
  <c r="I33" s="1"/>
  <c r="I34" s="1"/>
</calcChain>
</file>

<file path=xl/sharedStrings.xml><?xml version="1.0" encoding="utf-8"?>
<sst xmlns="http://schemas.openxmlformats.org/spreadsheetml/2006/main" count="135" uniqueCount="73">
  <si>
    <t xml:space="preserve">                                               </t>
  </si>
  <si>
    <t xml:space="preserve">PRESUPUESTO REFERENCIAL </t>
  </si>
  <si>
    <t>ITEM</t>
  </si>
  <si>
    <t>DESCRIPCION</t>
  </si>
  <si>
    <t>UND</t>
  </si>
  <si>
    <t>PRECIO (S/.)</t>
  </si>
  <si>
    <t>P.PARCIAL (S/.)</t>
  </si>
  <si>
    <t>PLAN DE DESVIO</t>
  </si>
  <si>
    <t>SEÑALIZACION</t>
  </si>
  <si>
    <t>ml</t>
  </si>
  <si>
    <t>und</t>
  </si>
  <si>
    <t>CABALLETES</t>
  </si>
  <si>
    <t>LETREROS PREVENTIVOS</t>
  </si>
  <si>
    <t>TRANQUERAS REFLECTORAS</t>
  </si>
  <si>
    <t>PERSONAL DE APOYO</t>
  </si>
  <si>
    <t>COSTO DIRECTO</t>
  </si>
  <si>
    <t xml:space="preserve">Gastos Generales </t>
  </si>
  <si>
    <t xml:space="preserve">Utilidades </t>
  </si>
  <si>
    <t>Subtotal</t>
  </si>
  <si>
    <t>IGV 18%</t>
  </si>
  <si>
    <t>TOTAL</t>
  </si>
  <si>
    <t>TIEMPO</t>
  </si>
  <si>
    <t>METRADO</t>
  </si>
  <si>
    <t>AUTORIZACION MUNICIPAL MUNICIPALIDAD DE LIMA</t>
  </si>
  <si>
    <t>30 DIAS</t>
  </si>
  <si>
    <t>ELABORACION DE EXPEDIENTE TECNICO Y SEÑALIZACION</t>
  </si>
  <si>
    <t>GERENCIA DE DESARROLLO URBANO- SUBGERENCIA DE AUTORIZACIONES URBANAS (AUTORIZACION POR EJECUCION DE OBRA EN LA VIA PUBLICA)</t>
  </si>
  <si>
    <t>AUTORIZACIÓN PARA APERTURA DE ZANJAS Y/O CANALIZACIÓN PARA TENDIDO DE TUBERÍAS MATRIZ Y/O DOMICILIARIA DE TELEFONÍA U OTROS EN ÁREAS DE USO PÚBLICO 1.0% UIT</t>
  </si>
  <si>
    <t>PERSONAL PNP (X DIA, 01 TURNOS)</t>
  </si>
  <si>
    <t xml:space="preserve">MALLA </t>
  </si>
  <si>
    <t>ELABORACIÓN DEL ESTUDIO DEFINITIVO Y EXPEDIENTE TECNICO DE OBRA: “CAMBIO DE COLECTORES Y CONEXIONES DOMICILIARIOS EN EL AMBITO DE LOS DISTRITOS DE SAN MARTIN Y RIMAC”</t>
  </si>
  <si>
    <t>CILINDROS</t>
  </si>
  <si>
    <t>MUNICIPALIDAD DISTRITAL DE  RIMAC</t>
  </si>
  <si>
    <t xml:space="preserve"> SUBGERENCIA DE INGENIERIA DEL TRANSITO (INSPECION OCULAR  4.2756% DE UIT =4050.00)</t>
  </si>
  <si>
    <t xml:space="preserve"> SUBGERENCIA DE INGENIERIA DEL TRANSITO (INTERFEREBCIA DE VIAS 2.1091% DE UIT=4050.00)</t>
  </si>
  <si>
    <t>MUNICIPALIDAD DISTRITAL DE  SAN MARTIN DE PORRES</t>
  </si>
  <si>
    <t>CAMBIO DE COLECTORES Y CONEXIONES DOMICILIARIOS EN EL ÁMBITO DE LOS DISTRITOS DE SAN MARTÍN DE PORRES Y RÍMAC
 ITEM 1 – "CAMBIO DE COLECTOR EN URBANIZACIÓN AMA KELLA- SAN MARTIN DE PORRES”</t>
  </si>
  <si>
    <t>AUTORIZACIONES Y PERMISOS MUNICIPALES</t>
  </si>
  <si>
    <t>PLAN Y EJECUCIÓN DE DESVÍOS DE TRÁNSITO</t>
  </si>
  <si>
    <t>COSTO</t>
  </si>
  <si>
    <t>CILINDROS (*)</t>
  </si>
  <si>
    <t>CABALLETES (*)</t>
  </si>
  <si>
    <t>LETREROS PREVENTIVOS (*)</t>
  </si>
  <si>
    <t>PERSONAL SEÑALEROS (APOYO DESVIO DE TRANSITO) (X DIA, 01 TURNOS) (*)</t>
  </si>
  <si>
    <t>MALLA ( considerdo en la partida 01.02.01.04 de Obras preliminares y Provisionales de Alcantarillado)</t>
  </si>
  <si>
    <t>PRESUPUESTO REFERENCIAL INTERENCIÓN SOCIAL</t>
  </si>
  <si>
    <t>PERSONAL</t>
  </si>
  <si>
    <t>PERSONAL CLAVE</t>
  </si>
  <si>
    <t>Coordinador General CCSS</t>
  </si>
  <si>
    <t>Alquiler de Oficina de IS</t>
  </si>
  <si>
    <t>Equipo de Comunicación</t>
  </si>
  <si>
    <t>Equipo video fotográfico - cámara digital (alquiler)</t>
  </si>
  <si>
    <t>Computadora, impresora (alquiler)</t>
  </si>
  <si>
    <t>MATERIALES</t>
  </si>
  <si>
    <t>MATERIALES DE USO GENERAL</t>
  </si>
  <si>
    <t>INFRAESTRUCTURA Y EQUIPAMIENTO</t>
  </si>
  <si>
    <t>OFICINA DE CAMPO</t>
  </si>
  <si>
    <t>Fotocopias</t>
  </si>
  <si>
    <t>Tinta impresoras</t>
  </si>
  <si>
    <t>Útiles de Oficina (Papel Bond, lapiceros, folders, etc.)</t>
  </si>
  <si>
    <t>Chaleco Distintivo</t>
  </si>
  <si>
    <t>MATERIAL DIDÁCTICO PARA TALLERES E INTERVENCIONES</t>
  </si>
  <si>
    <t>Cartulinas, plumones, pegamento, tableros y papelógrafos</t>
  </si>
  <si>
    <t>Formatos para citaciones, asistencias, fichas, actas y otros</t>
  </si>
  <si>
    <t>Uso de medios digitales: diseños, logos, otros</t>
  </si>
  <si>
    <t>Afiches, dípticos, volantes, trípticos de 0.60 x 0.80</t>
  </si>
  <si>
    <t>MES</t>
  </si>
  <si>
    <t>MILLAR</t>
  </si>
  <si>
    <t>ESTM.</t>
  </si>
  <si>
    <t>CANT.</t>
  </si>
  <si>
    <t>COSTO TOTAL POR INTERVENCIÓN SOCIAL</t>
  </si>
  <si>
    <t>"CAMBIO DE LÍNEAS DE IMPULSIÓN DE AGUA POTABLE EN EL DISTRITO DE LA MOLINA: FRENTE 4 DESDE CR-156 AL R-209"</t>
  </si>
  <si>
    <t>Costos al: 28/02/2018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</si>
</sst>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64" formatCode="_ * #,##0.0000_ ;_ * \-#,##0.0000_ ;_ * &quot;-&quot;??_ ;_ @_ "/>
    <numFmt numFmtId="165" formatCode="_-* #,##0.0000\ _€_-;\-* #,##0.0000\ _€_-;_-* &quot;-&quot;????\ _€_-;_-@_-"/>
  </numFmts>
  <fonts count="2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indexed="8"/>
      <name val="Calibri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0"/>
      <color indexed="8"/>
      <name val="Arial"/>
      <family val="2"/>
    </font>
    <font>
      <sz val="8"/>
      <name val="Calibri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191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3" fillId="0" borderId="0" xfId="0" applyFont="1"/>
    <xf numFmtId="4" fontId="0" fillId="0" borderId="3" xfId="0" applyNumberFormat="1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0" xfId="0" applyFill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/>
    <xf numFmtId="2" fontId="0" fillId="0" borderId="0" xfId="0" applyNumberFormat="1" applyBorder="1" applyAlignment="1">
      <alignment horizontal="center"/>
    </xf>
    <xf numFmtId="4" fontId="5" fillId="0" borderId="0" xfId="0" applyNumberFormat="1" applyFont="1" applyFill="1" applyBorder="1" applyAlignment="1">
      <alignment horizontal="center" vertical="center"/>
    </xf>
    <xf numFmtId="4" fontId="0" fillId="0" borderId="7" xfId="0" applyNumberFormat="1" applyBorder="1" applyAlignment="1">
      <alignment horizontal="center"/>
    </xf>
    <xf numFmtId="0" fontId="0" fillId="0" borderId="6" xfId="0" applyFill="1" applyBorder="1"/>
    <xf numFmtId="4" fontId="2" fillId="0" borderId="7" xfId="0" applyNumberFormat="1" applyFont="1" applyBorder="1" applyAlignment="1">
      <alignment horizontal="center"/>
    </xf>
    <xf numFmtId="0" fontId="4" fillId="0" borderId="6" xfId="0" applyFont="1" applyFill="1" applyBorder="1"/>
    <xf numFmtId="0" fontId="0" fillId="0" borderId="8" xfId="0" applyBorder="1" applyAlignment="1">
      <alignment horizontal="center"/>
    </xf>
    <xf numFmtId="0" fontId="0" fillId="0" borderId="9" xfId="0" applyFont="1" applyFill="1" applyBorder="1"/>
    <xf numFmtId="0" fontId="0" fillId="0" borderId="10" xfId="0" applyBorder="1"/>
    <xf numFmtId="2" fontId="0" fillId="0" borderId="10" xfId="0" applyNumberFormat="1" applyBorder="1" applyAlignment="1">
      <alignment horizontal="center"/>
    </xf>
    <xf numFmtId="4" fontId="5" fillId="0" borderId="1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0" borderId="0" xfId="0" applyFont="1"/>
    <xf numFmtId="0" fontId="2" fillId="0" borderId="6" xfId="0" applyFont="1" applyBorder="1"/>
    <xf numFmtId="4" fontId="6" fillId="0" borderId="0" xfId="0" applyNumberFormat="1" applyFont="1" applyFill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0" fontId="2" fillId="0" borderId="5" xfId="0" applyFont="1" applyBorder="1"/>
    <xf numFmtId="0" fontId="2" fillId="0" borderId="13" xfId="0" applyFont="1" applyBorder="1"/>
    <xf numFmtId="4" fontId="5" fillId="0" borderId="2" xfId="0" applyNumberFormat="1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14" xfId="0" applyFill="1" applyBorder="1"/>
    <xf numFmtId="0" fontId="0" fillId="2" borderId="14" xfId="0" applyFill="1" applyBorder="1" applyAlignment="1">
      <alignment horizontal="center"/>
    </xf>
    <xf numFmtId="0" fontId="7" fillId="0" borderId="0" xfId="0" applyFont="1" applyAlignment="1">
      <alignment horizontal="center"/>
    </xf>
    <xf numFmtId="0" fontId="2" fillId="3" borderId="15" xfId="0" applyFont="1" applyFill="1" applyBorder="1"/>
    <xf numFmtId="0" fontId="2" fillId="3" borderId="16" xfId="0" applyFont="1" applyFill="1" applyBorder="1"/>
    <xf numFmtId="0" fontId="2" fillId="3" borderId="16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3" borderId="18" xfId="0" applyFont="1" applyFill="1" applyBorder="1"/>
    <xf numFmtId="4" fontId="0" fillId="3" borderId="19" xfId="0" applyNumberFormat="1" applyFill="1" applyBorder="1" applyAlignment="1">
      <alignment horizontal="center"/>
    </xf>
    <xf numFmtId="4" fontId="2" fillId="3" borderId="20" xfId="0" applyNumberFormat="1" applyFont="1" applyFill="1" applyBorder="1" applyAlignment="1">
      <alignment horizontal="center"/>
    </xf>
    <xf numFmtId="0" fontId="4" fillId="0" borderId="13" xfId="0" applyFont="1" applyBorder="1"/>
    <xf numFmtId="4" fontId="0" fillId="2" borderId="21" xfId="0" applyNumberFormat="1" applyFill="1" applyBorder="1" applyAlignment="1">
      <alignment horizontal="center"/>
    </xf>
    <xf numFmtId="0" fontId="11" fillId="0" borderId="2" xfId="0" applyFont="1" applyBorder="1"/>
    <xf numFmtId="0" fontId="12" fillId="0" borderId="2" xfId="0" applyFont="1" applyBorder="1"/>
    <xf numFmtId="0" fontId="10" fillId="0" borderId="0" xfId="0" applyFont="1" applyAlignment="1">
      <alignment wrapText="1"/>
    </xf>
    <xf numFmtId="0" fontId="0" fillId="0" borderId="3" xfId="0" applyBorder="1" applyAlignment="1">
      <alignment horizontal="center"/>
    </xf>
    <xf numFmtId="0" fontId="12" fillId="0" borderId="2" xfId="0" applyFont="1" applyBorder="1" applyAlignment="1">
      <alignment horizontal="center"/>
    </xf>
    <xf numFmtId="2" fontId="10" fillId="0" borderId="2" xfId="1" applyNumberFormat="1" applyFon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12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4" fontId="12" fillId="0" borderId="2" xfId="0" applyNumberFormat="1" applyFont="1" applyBorder="1" applyAlignment="1">
      <alignment horizontal="center"/>
    </xf>
    <xf numFmtId="0" fontId="4" fillId="0" borderId="13" xfId="0" applyFont="1" applyBorder="1" applyAlignment="1">
      <alignment wrapText="1"/>
    </xf>
    <xf numFmtId="0" fontId="0" fillId="0" borderId="0" xfId="0" applyAlignment="1">
      <alignment wrapText="1"/>
    </xf>
    <xf numFmtId="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3" fontId="0" fillId="0" borderId="3" xfId="0" applyNumberFormat="1" applyBorder="1" applyAlignment="1">
      <alignment horizontal="center" vertical="center"/>
    </xf>
    <xf numFmtId="164" fontId="0" fillId="0" borderId="0" xfId="1" applyNumberFormat="1" applyFont="1"/>
    <xf numFmtId="165" fontId="0" fillId="0" borderId="0" xfId="0" applyNumberFormat="1"/>
    <xf numFmtId="0" fontId="0" fillId="0" borderId="22" xfId="0" applyBorder="1" applyAlignment="1"/>
    <xf numFmtId="0" fontId="0" fillId="0" borderId="23" xfId="0" applyBorder="1" applyAlignment="1"/>
    <xf numFmtId="4" fontId="0" fillId="0" borderId="2" xfId="0" applyNumberFormat="1" applyBorder="1"/>
    <xf numFmtId="4" fontId="0" fillId="0" borderId="2" xfId="0" applyNumberFormat="1" applyBorder="1" applyAlignment="1">
      <alignment horizont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/>
    </xf>
    <xf numFmtId="0" fontId="4" fillId="0" borderId="13" xfId="0" applyFont="1" applyFill="1" applyBorder="1"/>
    <xf numFmtId="0" fontId="0" fillId="0" borderId="2" xfId="0" applyFill="1" applyBorder="1"/>
    <xf numFmtId="4" fontId="0" fillId="0" borderId="3" xfId="0" applyNumberFormat="1" applyFill="1" applyBorder="1" applyAlignment="1">
      <alignment horizontal="center"/>
    </xf>
    <xf numFmtId="4" fontId="6" fillId="3" borderId="2" xfId="0" applyNumberFormat="1" applyFont="1" applyFill="1" applyBorder="1" applyAlignment="1">
      <alignment horizontal="center" vertical="center"/>
    </xf>
    <xf numFmtId="4" fontId="0" fillId="3" borderId="3" xfId="0" applyNumberFormat="1" applyFill="1" applyBorder="1" applyAlignment="1">
      <alignment horizontal="center" vertical="center"/>
    </xf>
    <xf numFmtId="4" fontId="0" fillId="0" borderId="0" xfId="0" applyNumberFormat="1" applyFill="1"/>
    <xf numFmtId="0" fontId="0" fillId="0" borderId="13" xfId="0" applyFill="1" applyBorder="1"/>
    <xf numFmtId="0" fontId="0" fillId="0" borderId="24" xfId="0" applyFill="1" applyBorder="1"/>
    <xf numFmtId="0" fontId="0" fillId="0" borderId="24" xfId="0" applyFill="1" applyBorder="1" applyAlignment="1">
      <alignment horizontal="center"/>
    </xf>
    <xf numFmtId="0" fontId="0" fillId="0" borderId="13" xfId="0" applyBorder="1"/>
    <xf numFmtId="0" fontId="0" fillId="0" borderId="24" xfId="0" applyBorder="1"/>
    <xf numFmtId="4" fontId="0" fillId="0" borderId="24" xfId="0" applyNumberFormat="1" applyBorder="1" applyAlignment="1">
      <alignment horizontal="center"/>
    </xf>
    <xf numFmtId="0" fontId="2" fillId="0" borderId="13" xfId="0" applyFont="1" applyFill="1" applyBorder="1"/>
    <xf numFmtId="4" fontId="0" fillId="0" borderId="2" xfId="0" applyNumberFormat="1" applyFill="1" applyBorder="1" applyAlignment="1">
      <alignment horizontal="center"/>
    </xf>
    <xf numFmtId="4" fontId="0" fillId="0" borderId="3" xfId="0" applyNumberFormat="1" applyFill="1" applyBorder="1" applyAlignment="1">
      <alignment horizontal="center" vertical="center"/>
    </xf>
    <xf numFmtId="165" fontId="0" fillId="0" borderId="0" xfId="0" applyNumberFormat="1" applyFill="1"/>
    <xf numFmtId="0" fontId="4" fillId="0" borderId="13" xfId="0" applyFont="1" applyFill="1" applyBorder="1" applyAlignment="1">
      <alignment wrapText="1"/>
    </xf>
    <xf numFmtId="4" fontId="11" fillId="0" borderId="2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0" fillId="0" borderId="0" xfId="0" applyFill="1" applyAlignment="1">
      <alignment vertical="center"/>
    </xf>
    <xf numFmtId="4" fontId="0" fillId="0" borderId="0" xfId="0" applyNumberFormat="1"/>
    <xf numFmtId="4" fontId="14" fillId="0" borderId="0" xfId="0" applyNumberFormat="1" applyFont="1" applyFill="1"/>
    <xf numFmtId="2" fontId="2" fillId="4" borderId="1" xfId="0" applyNumberFormat="1" applyFont="1" applyFill="1" applyBorder="1" applyAlignment="1">
      <alignment horizontal="center"/>
    </xf>
    <xf numFmtId="0" fontId="2" fillId="4" borderId="2" xfId="0" applyFont="1" applyFill="1" applyBorder="1"/>
    <xf numFmtId="0" fontId="2" fillId="4" borderId="2" xfId="0" applyFont="1" applyFill="1" applyBorder="1" applyAlignment="1">
      <alignment horizontal="center"/>
    </xf>
    <xf numFmtId="0" fontId="0" fillId="4" borderId="2" xfId="0" applyFill="1" applyBorder="1"/>
    <xf numFmtId="0" fontId="0" fillId="4" borderId="3" xfId="0" applyFill="1" applyBorder="1"/>
    <xf numFmtId="4" fontId="0" fillId="4" borderId="2" xfId="0" applyNumberFormat="1" applyFill="1" applyBorder="1" applyAlignment="1">
      <alignment horizontal="center"/>
    </xf>
    <xf numFmtId="4" fontId="0" fillId="4" borderId="3" xfId="0" applyNumberFormat="1" applyFill="1" applyBorder="1" applyAlignment="1">
      <alignment horizontal="center" vertical="center"/>
    </xf>
    <xf numFmtId="2" fontId="14" fillId="5" borderId="1" xfId="0" applyNumberFormat="1" applyFont="1" applyFill="1" applyBorder="1" applyAlignment="1">
      <alignment horizontal="center"/>
    </xf>
    <xf numFmtId="0" fontId="14" fillId="5" borderId="14" xfId="0" applyFont="1" applyFill="1" applyBorder="1"/>
    <xf numFmtId="0" fontId="0" fillId="5" borderId="14" xfId="0" applyFill="1" applyBorder="1"/>
    <xf numFmtId="0" fontId="0" fillId="5" borderId="14" xfId="0" applyFill="1" applyBorder="1" applyAlignment="1">
      <alignment horizontal="center"/>
    </xf>
    <xf numFmtId="4" fontId="0" fillId="5" borderId="21" xfId="0" applyNumberFormat="1" applyFill="1" applyBorder="1" applyAlignment="1">
      <alignment horizontal="center"/>
    </xf>
    <xf numFmtId="0" fontId="5" fillId="0" borderId="2" xfId="0" applyFont="1" applyFill="1" applyBorder="1"/>
    <xf numFmtId="4" fontId="5" fillId="0" borderId="2" xfId="0" applyNumberFormat="1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164" fontId="1" fillId="0" borderId="0" xfId="1" applyNumberFormat="1" applyFont="1" applyFill="1"/>
    <xf numFmtId="0" fontId="5" fillId="0" borderId="25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/>
    </xf>
    <xf numFmtId="4" fontId="0" fillId="7" borderId="3" xfId="0" applyNumberForma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Fill="1" applyBorder="1" applyAlignment="1">
      <alignment horizontal="center" vertical="center"/>
    </xf>
    <xf numFmtId="0" fontId="4" fillId="0" borderId="25" xfId="0" applyFont="1" applyFill="1" applyBorder="1" applyAlignment="1">
      <alignment vertical="center"/>
    </xf>
    <xf numFmtId="4" fontId="5" fillId="0" borderId="2" xfId="1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2" fontId="2" fillId="0" borderId="11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0" fillId="0" borderId="2" xfId="0" applyFill="1" applyBorder="1" applyAlignment="1">
      <alignment horizontal="center" vertical="center"/>
    </xf>
    <xf numFmtId="165" fontId="0" fillId="0" borderId="0" xfId="0" applyNumberFormat="1" applyFill="1" applyAlignment="1">
      <alignment vertical="center"/>
    </xf>
    <xf numFmtId="4" fontId="14" fillId="0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2" fontId="2" fillId="7" borderId="1" xfId="0" applyNumberFormat="1" applyFont="1" applyFill="1" applyBorder="1" applyAlignment="1">
      <alignment horizontal="center" vertical="center"/>
    </xf>
    <xf numFmtId="0" fontId="2" fillId="7" borderId="2" xfId="0" applyFont="1" applyFill="1" applyBorder="1" applyAlignment="1">
      <alignment vertical="center"/>
    </xf>
    <xf numFmtId="0" fontId="0" fillId="7" borderId="2" xfId="0" applyFill="1" applyBorder="1" applyAlignment="1">
      <alignment vertical="center"/>
    </xf>
    <xf numFmtId="4" fontId="0" fillId="0" borderId="0" xfId="0" applyNumberFormat="1" applyFill="1" applyAlignment="1">
      <alignment vertical="center"/>
    </xf>
    <xf numFmtId="4" fontId="0" fillId="0" borderId="2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4" fontId="0" fillId="7" borderId="2" xfId="0" applyNumberForma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2" fontId="0" fillId="0" borderId="0" xfId="0" applyNumberFormat="1" applyBorder="1" applyAlignment="1">
      <alignment horizontal="center" vertical="center"/>
    </xf>
    <xf numFmtId="43" fontId="0" fillId="0" borderId="0" xfId="0" applyNumberFormat="1" applyAlignment="1">
      <alignment vertical="center"/>
    </xf>
    <xf numFmtId="4" fontId="18" fillId="0" borderId="3" xfId="0" applyNumberFormat="1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Fill="1" applyAlignment="1">
      <alignment horizontal="center" vertical="center" wrapText="1"/>
    </xf>
    <xf numFmtId="4" fontId="6" fillId="0" borderId="27" xfId="0" applyNumberFormat="1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" fontId="18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6" xfId="0" applyFill="1" applyBorder="1" applyAlignment="1">
      <alignment vertical="center"/>
    </xf>
    <xf numFmtId="0" fontId="0" fillId="0" borderId="26" xfId="0" applyFill="1" applyBorder="1" applyAlignment="1">
      <alignment horizontal="center" vertical="center"/>
    </xf>
    <xf numFmtId="4" fontId="19" fillId="7" borderId="6" xfId="0" applyNumberFormat="1" applyFont="1" applyFill="1" applyBorder="1" applyAlignment="1">
      <alignment horizontal="center" vertical="center"/>
    </xf>
    <xf numFmtId="10" fontId="5" fillId="0" borderId="27" xfId="3" applyNumberFormat="1" applyFont="1" applyFill="1" applyBorder="1" applyAlignment="1">
      <alignment horizontal="center" vertical="center"/>
    </xf>
    <xf numFmtId="4" fontId="2" fillId="8" borderId="21" xfId="0" applyNumberFormat="1" applyFont="1" applyFill="1" applyBorder="1" applyAlignment="1">
      <alignment horizontal="center" vertical="center"/>
    </xf>
    <xf numFmtId="0" fontId="0" fillId="8" borderId="29" xfId="0" applyFill="1" applyBorder="1" applyAlignment="1">
      <alignment horizontal="center" vertical="center"/>
    </xf>
    <xf numFmtId="2" fontId="2" fillId="8" borderId="28" xfId="0" applyNumberFormat="1" applyFont="1" applyFill="1" applyBorder="1" applyAlignment="1">
      <alignment horizontal="center" vertical="center"/>
    </xf>
    <xf numFmtId="0" fontId="2" fillId="8" borderId="27" xfId="0" applyFont="1" applyFill="1" applyBorder="1" applyAlignment="1">
      <alignment vertical="center"/>
    </xf>
    <xf numFmtId="0" fontId="0" fillId="8" borderId="22" xfId="0" applyFill="1" applyBorder="1" applyAlignment="1">
      <alignment horizontal="center" vertical="center"/>
    </xf>
    <xf numFmtId="0" fontId="18" fillId="8" borderId="22" xfId="0" applyFont="1" applyFill="1" applyBorder="1" applyAlignment="1">
      <alignment vertical="center"/>
    </xf>
    <xf numFmtId="2" fontId="18" fillId="8" borderId="22" xfId="0" applyNumberFormat="1" applyFont="1" applyFill="1" applyBorder="1" applyAlignment="1">
      <alignment horizontal="center" vertical="center"/>
    </xf>
    <xf numFmtId="4" fontId="6" fillId="8" borderId="27" xfId="0" applyNumberFormat="1" applyFont="1" applyFill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4" fillId="0" borderId="26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4" fontId="0" fillId="0" borderId="2" xfId="0" applyNumberFormat="1" applyFill="1" applyBorder="1" applyAlignment="1">
      <alignment vertical="center"/>
    </xf>
    <xf numFmtId="4" fontId="0" fillId="7" borderId="2" xfId="0" applyNumberForma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17" fillId="8" borderId="31" xfId="0" applyFont="1" applyFill="1" applyBorder="1" applyAlignment="1">
      <alignment horizontal="right" vertical="center" indent="1"/>
    </xf>
    <xf numFmtId="0" fontId="17" fillId="8" borderId="30" xfId="0" applyFont="1" applyFill="1" applyBorder="1" applyAlignment="1">
      <alignment horizontal="right" vertical="center" indent="1"/>
    </xf>
    <xf numFmtId="0" fontId="8" fillId="0" borderId="0" xfId="0" applyFont="1" applyBorder="1" applyAlignment="1">
      <alignment horizontal="center" vertical="center"/>
    </xf>
    <xf numFmtId="0" fontId="4" fillId="0" borderId="2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 wrapText="1"/>
    </xf>
  </cellXfs>
  <cellStyles count="4">
    <cellStyle name="Millares" xfId="1" builtinId="3"/>
    <cellStyle name="Millares 2" xfId="2"/>
    <cellStyle name="Normal" xfId="0" builtinId="0"/>
    <cellStyle name="Porcentual" xfId="3" builtinId="5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43"/>
  <sheetViews>
    <sheetView zoomScale="85" zoomScaleNormal="85" workbookViewId="0">
      <selection activeCell="B28" sqref="B28"/>
    </sheetView>
  </sheetViews>
  <sheetFormatPr baseColWidth="10" defaultColWidth="11.453125" defaultRowHeight="14.5"/>
  <cols>
    <col min="1" max="1" width="16.81640625" customWidth="1"/>
    <col min="2" max="2" width="6.54296875" customWidth="1"/>
    <col min="3" max="3" width="93.7265625" customWidth="1"/>
    <col min="4" max="4" width="4.26953125" customWidth="1"/>
    <col min="5" max="5" width="9.81640625" customWidth="1"/>
    <col min="6" max="6" width="11" customWidth="1"/>
    <col min="7" max="7" width="17" customWidth="1"/>
    <col min="8" max="8" width="20.54296875" customWidth="1"/>
  </cols>
  <sheetData>
    <row r="2" spans="2:15">
      <c r="C2" s="63"/>
    </row>
    <row r="3" spans="2:15">
      <c r="C3" t="s">
        <v>0</v>
      </c>
    </row>
    <row r="4" spans="2:15" ht="27" customHeight="1">
      <c r="B4" s="183" t="s">
        <v>1</v>
      </c>
      <c r="C4" s="183"/>
      <c r="D4" s="183"/>
      <c r="E4" s="183"/>
      <c r="F4" s="183"/>
      <c r="G4" s="183"/>
      <c r="H4" s="183"/>
    </row>
    <row r="5" spans="2:15" ht="48.75" customHeight="1">
      <c r="B5" s="184" t="s">
        <v>30</v>
      </c>
      <c r="C5" s="184"/>
      <c r="D5" s="184"/>
      <c r="E5" s="184"/>
      <c r="F5" s="184"/>
      <c r="G5" s="184"/>
      <c r="H5" s="184"/>
    </row>
    <row r="6" spans="2:15" ht="15" thickBot="1">
      <c r="C6" s="1"/>
      <c r="D6" s="2"/>
      <c r="E6" s="2"/>
      <c r="F6" s="2"/>
      <c r="G6" s="2"/>
    </row>
    <row r="7" spans="2:15" ht="22.5" customHeight="1">
      <c r="B7" s="43" t="s">
        <v>2</v>
      </c>
      <c r="C7" s="44" t="s">
        <v>3</v>
      </c>
      <c r="D7" s="45" t="s">
        <v>4</v>
      </c>
      <c r="E7" s="46" t="s">
        <v>21</v>
      </c>
      <c r="F7" s="46" t="s">
        <v>22</v>
      </c>
      <c r="G7" s="44" t="s">
        <v>5</v>
      </c>
      <c r="H7" s="47" t="s">
        <v>6</v>
      </c>
    </row>
    <row r="8" spans="2:15" ht="18.5">
      <c r="B8" s="3">
        <v>1</v>
      </c>
      <c r="C8" s="4" t="s">
        <v>7</v>
      </c>
      <c r="D8" s="5"/>
      <c r="E8" s="5"/>
      <c r="F8" s="6"/>
      <c r="G8" s="6"/>
      <c r="H8" s="7"/>
      <c r="K8" s="42"/>
      <c r="O8" s="8"/>
    </row>
    <row r="9" spans="2:15">
      <c r="B9" s="10"/>
      <c r="C9" s="69"/>
      <c r="D9" s="69"/>
      <c r="E9" s="69"/>
      <c r="F9" s="69"/>
      <c r="G9" s="69"/>
      <c r="H9" s="70"/>
      <c r="J9" s="12"/>
    </row>
    <row r="10" spans="2:15">
      <c r="B10" s="3">
        <v>1.1000000000000001</v>
      </c>
      <c r="C10" s="35" t="s">
        <v>8</v>
      </c>
      <c r="D10" s="6"/>
      <c r="E10" s="6"/>
      <c r="F10" s="6"/>
      <c r="G10" s="37"/>
      <c r="H10" s="9"/>
      <c r="J10" s="12"/>
    </row>
    <row r="11" spans="2:15">
      <c r="B11" s="3"/>
      <c r="C11" s="13" t="s">
        <v>29</v>
      </c>
      <c r="D11" s="6" t="s">
        <v>9</v>
      </c>
      <c r="E11" s="6"/>
      <c r="F11" s="38">
        <v>10000</v>
      </c>
      <c r="G11" s="37">
        <v>3</v>
      </c>
      <c r="H11" s="64">
        <f>G11*F11</f>
        <v>30000</v>
      </c>
      <c r="J11" s="12"/>
    </row>
    <row r="12" spans="2:15">
      <c r="B12" s="14"/>
      <c r="C12" s="13" t="s">
        <v>31</v>
      </c>
      <c r="D12" s="6" t="s">
        <v>10</v>
      </c>
      <c r="E12" s="6"/>
      <c r="F12" s="38">
        <v>91</v>
      </c>
      <c r="G12" s="37">
        <v>180</v>
      </c>
      <c r="H12" s="64">
        <f>G12*F12</f>
        <v>16380</v>
      </c>
      <c r="J12" s="12"/>
    </row>
    <row r="13" spans="2:15">
      <c r="B13" s="14"/>
      <c r="C13" s="13" t="s">
        <v>11</v>
      </c>
      <c r="D13" s="6" t="s">
        <v>10</v>
      </c>
      <c r="E13" s="6"/>
      <c r="F13" s="38">
        <v>26</v>
      </c>
      <c r="G13" s="37">
        <v>400</v>
      </c>
      <c r="H13" s="64">
        <f>G13*F13</f>
        <v>10400</v>
      </c>
      <c r="J13" s="12"/>
    </row>
    <row r="14" spans="2:15">
      <c r="B14" s="14"/>
      <c r="C14" s="13" t="s">
        <v>12</v>
      </c>
      <c r="D14" s="6" t="s">
        <v>10</v>
      </c>
      <c r="E14" s="6"/>
      <c r="F14" s="38">
        <v>92</v>
      </c>
      <c r="G14" s="37">
        <v>400</v>
      </c>
      <c r="H14" s="64">
        <f>G14*F14</f>
        <v>36800</v>
      </c>
      <c r="J14" s="12"/>
    </row>
    <row r="15" spans="2:15">
      <c r="B15" s="14"/>
      <c r="C15" s="13" t="s">
        <v>13</v>
      </c>
      <c r="D15" s="6" t="s">
        <v>10</v>
      </c>
      <c r="E15" s="6"/>
      <c r="F15" s="38">
        <v>2</v>
      </c>
      <c r="G15" s="37">
        <v>450</v>
      </c>
      <c r="H15" s="64">
        <f>G15*F15</f>
        <v>900</v>
      </c>
    </row>
    <row r="16" spans="2:15">
      <c r="B16" s="33">
        <v>1.2</v>
      </c>
      <c r="C16" s="36" t="s">
        <v>14</v>
      </c>
      <c r="D16" s="6"/>
      <c r="E16" s="6"/>
      <c r="F16" s="6"/>
      <c r="G16" s="6"/>
      <c r="H16" s="65"/>
    </row>
    <row r="17" spans="2:11">
      <c r="B17" s="33">
        <v>1.3</v>
      </c>
      <c r="C17" s="36" t="s">
        <v>23</v>
      </c>
      <c r="D17" s="6"/>
      <c r="E17" s="6"/>
      <c r="F17" s="39"/>
      <c r="G17" s="39"/>
      <c r="H17" s="65"/>
    </row>
    <row r="18" spans="2:11">
      <c r="B18" s="33"/>
      <c r="C18" s="50" t="s">
        <v>33</v>
      </c>
      <c r="D18" s="6" t="s">
        <v>10</v>
      </c>
      <c r="E18" s="53" t="s">
        <v>24</v>
      </c>
      <c r="F18" s="56">
        <v>2</v>
      </c>
      <c r="G18" s="57">
        <v>173.1618</v>
      </c>
      <c r="H18" s="66">
        <f>G18*F18</f>
        <v>346.3236</v>
      </c>
    </row>
    <row r="19" spans="2:11">
      <c r="B19" s="33"/>
      <c r="C19" s="50" t="s">
        <v>34</v>
      </c>
      <c r="D19" s="6" t="s">
        <v>10</v>
      </c>
      <c r="E19" s="53" t="s">
        <v>24</v>
      </c>
      <c r="F19" s="56">
        <v>10</v>
      </c>
      <c r="G19" s="57">
        <v>85.42</v>
      </c>
      <c r="H19" s="66">
        <f>G19*F19</f>
        <v>854.2</v>
      </c>
      <c r="J19" s="68"/>
      <c r="K19" s="68"/>
    </row>
    <row r="20" spans="2:11">
      <c r="B20" s="33"/>
      <c r="C20" s="50" t="s">
        <v>25</v>
      </c>
      <c r="D20" s="6"/>
      <c r="E20" s="53"/>
      <c r="F20" s="56">
        <v>1</v>
      </c>
      <c r="G20" s="57">
        <v>9000</v>
      </c>
      <c r="H20" s="58">
        <f>G20</f>
        <v>9000</v>
      </c>
    </row>
    <row r="21" spans="2:11" ht="26">
      <c r="B21" s="33"/>
      <c r="C21" s="62" t="s">
        <v>26</v>
      </c>
      <c r="D21" s="6"/>
      <c r="E21" s="53" t="s">
        <v>24</v>
      </c>
      <c r="F21" s="56">
        <v>1</v>
      </c>
      <c r="G21" s="59">
        <v>164.61060000000001</v>
      </c>
      <c r="H21" s="58">
        <f>F21*G21</f>
        <v>164.61060000000001</v>
      </c>
      <c r="K21" s="67"/>
    </row>
    <row r="22" spans="2:11">
      <c r="B22" s="33">
        <v>14</v>
      </c>
      <c r="C22" s="36" t="s">
        <v>32</v>
      </c>
      <c r="D22" s="6"/>
      <c r="E22" s="53"/>
      <c r="F22" s="56"/>
      <c r="G22" s="60"/>
      <c r="H22" s="55"/>
      <c r="J22" s="68"/>
      <c r="K22" s="68"/>
    </row>
    <row r="23" spans="2:11" ht="26">
      <c r="B23" s="33"/>
      <c r="C23" s="54" t="s">
        <v>27</v>
      </c>
      <c r="D23" s="6"/>
      <c r="E23" s="53" t="s">
        <v>24</v>
      </c>
      <c r="F23" s="56">
        <v>1</v>
      </c>
      <c r="G23" s="61">
        <v>40.5</v>
      </c>
      <c r="H23" s="58">
        <f>G23*F23</f>
        <v>40.5</v>
      </c>
    </row>
    <row r="24" spans="2:11">
      <c r="B24" s="3"/>
      <c r="C24" s="13"/>
      <c r="D24" s="6"/>
      <c r="E24" s="6"/>
      <c r="F24" s="6"/>
      <c r="G24" s="52"/>
      <c r="H24" s="7"/>
    </row>
    <row r="25" spans="2:11" ht="15" thickBot="1">
      <c r="B25" s="34"/>
      <c r="C25" s="40" t="s">
        <v>28</v>
      </c>
      <c r="D25" s="40" t="s">
        <v>10</v>
      </c>
      <c r="E25" s="40"/>
      <c r="F25" s="41">
        <v>7</v>
      </c>
      <c r="G25" s="41">
        <v>150</v>
      </c>
      <c r="H25" s="51">
        <f>G25*F25</f>
        <v>1050</v>
      </c>
    </row>
    <row r="26" spans="2:11" ht="15" thickBot="1">
      <c r="B26" s="32"/>
      <c r="C26" s="30" t="s">
        <v>15</v>
      </c>
      <c r="D26" s="11"/>
      <c r="E26" s="11"/>
      <c r="F26" s="17"/>
      <c r="G26" s="31"/>
      <c r="H26" s="48">
        <f>SUM(H9:H25)</f>
        <v>105935.6342</v>
      </c>
    </row>
    <row r="27" spans="2:11">
      <c r="B27" s="15"/>
      <c r="C27" s="16" t="s">
        <v>16</v>
      </c>
      <c r="D27" s="11"/>
      <c r="E27" s="11"/>
      <c r="F27" s="17"/>
      <c r="G27" s="18"/>
      <c r="H27" s="19">
        <f>H26*0.1</f>
        <v>10593.56342</v>
      </c>
      <c r="I27" s="11"/>
    </row>
    <row r="28" spans="2:11">
      <c r="B28" s="15"/>
      <c r="C28" s="20" t="s">
        <v>17</v>
      </c>
      <c r="D28" s="11"/>
      <c r="E28" s="11"/>
      <c r="F28" s="17"/>
      <c r="G28" s="18"/>
      <c r="H28" s="19">
        <f>0.1*H26</f>
        <v>10593.56342</v>
      </c>
      <c r="I28" s="11"/>
    </row>
    <row r="29" spans="2:11">
      <c r="B29" s="15"/>
      <c r="C29" s="20" t="s">
        <v>18</v>
      </c>
      <c r="D29" s="11"/>
      <c r="E29" s="11"/>
      <c r="F29" s="17"/>
      <c r="G29" s="18"/>
      <c r="H29" s="21">
        <f>SUM(H26:H28)</f>
        <v>127122.76104000001</v>
      </c>
      <c r="I29" s="11"/>
    </row>
    <row r="30" spans="2:11" ht="15" thickBot="1">
      <c r="B30" s="15"/>
      <c r="C30" s="22" t="s">
        <v>19</v>
      </c>
      <c r="D30" s="11"/>
      <c r="E30" s="11"/>
      <c r="F30" s="17"/>
      <c r="G30" s="18"/>
      <c r="H30" s="19">
        <f>ROUND(0.18*H29,2)</f>
        <v>22882.1</v>
      </c>
      <c r="I30" s="11"/>
    </row>
    <row r="31" spans="2:11" ht="15" thickBot="1">
      <c r="B31" s="23"/>
      <c r="C31" s="24" t="s">
        <v>20</v>
      </c>
      <c r="D31" s="25"/>
      <c r="E31" s="25"/>
      <c r="F31" s="26"/>
      <c r="G31" s="27"/>
      <c r="H31" s="49">
        <f>SUM(H29:H30)</f>
        <v>150004.86104000002</v>
      </c>
      <c r="I31" s="11"/>
    </row>
    <row r="32" spans="2:11">
      <c r="B32" s="28"/>
      <c r="C32" s="11"/>
      <c r="D32" s="11"/>
      <c r="E32" s="11"/>
      <c r="F32" s="17"/>
      <c r="G32" s="18"/>
      <c r="H32" s="11"/>
      <c r="I32" s="11"/>
    </row>
    <row r="33" spans="2:11">
      <c r="B33" s="28"/>
      <c r="C33" s="11"/>
      <c r="D33" s="11"/>
      <c r="E33" s="11"/>
      <c r="F33" s="17"/>
      <c r="G33" s="11"/>
      <c r="H33" s="11"/>
      <c r="I33" s="11"/>
    </row>
    <row r="34" spans="2:11">
      <c r="B34" s="28"/>
      <c r="C34" s="11"/>
      <c r="D34" s="11"/>
      <c r="E34" s="11"/>
      <c r="F34" s="17"/>
      <c r="G34" s="11"/>
      <c r="H34" s="11"/>
      <c r="I34" s="11"/>
    </row>
    <row r="35" spans="2:11">
      <c r="B35" s="11"/>
      <c r="C35" s="11"/>
      <c r="D35" s="28"/>
      <c r="E35" s="28"/>
      <c r="F35" s="17"/>
      <c r="G35" s="11"/>
      <c r="H35" s="11"/>
      <c r="I35" s="11"/>
    </row>
    <row r="36" spans="2:11">
      <c r="B36" s="11"/>
      <c r="C36" s="11"/>
      <c r="D36" s="28"/>
      <c r="E36" s="28"/>
      <c r="F36" s="17"/>
      <c r="G36" s="11"/>
      <c r="H36" s="11"/>
      <c r="I36" s="11"/>
    </row>
    <row r="37" spans="2:11">
      <c r="B37" s="11"/>
      <c r="C37" s="11"/>
      <c r="D37" s="28"/>
      <c r="E37" s="28"/>
      <c r="F37" s="17"/>
      <c r="G37" s="11"/>
      <c r="H37" s="11"/>
      <c r="I37" s="11"/>
    </row>
    <row r="38" spans="2:11">
      <c r="B38" s="11"/>
      <c r="C38" s="11"/>
      <c r="D38" s="28"/>
      <c r="E38" s="28"/>
      <c r="F38" s="17"/>
      <c r="G38" s="11"/>
      <c r="H38" s="11"/>
      <c r="I38" s="11"/>
    </row>
    <row r="39" spans="2:11">
      <c r="B39" s="11"/>
      <c r="C39" s="11"/>
      <c r="D39" s="28"/>
      <c r="E39" s="28"/>
      <c r="F39" s="17"/>
      <c r="G39" s="11"/>
      <c r="H39" s="11"/>
      <c r="I39" s="11"/>
    </row>
    <row r="40" spans="2:11">
      <c r="B40" s="11"/>
      <c r="C40" s="11"/>
      <c r="D40" s="28"/>
      <c r="E40" s="28"/>
      <c r="F40" s="17"/>
      <c r="G40" s="11"/>
      <c r="H40" s="11"/>
      <c r="I40" s="11"/>
    </row>
    <row r="41" spans="2:11">
      <c r="B41" s="11"/>
      <c r="C41" s="11"/>
      <c r="D41" s="28"/>
      <c r="E41" s="28"/>
      <c r="F41" s="17"/>
      <c r="G41" s="11"/>
      <c r="H41" s="11"/>
      <c r="I41" s="11"/>
      <c r="K41" s="29"/>
    </row>
    <row r="42" spans="2:11">
      <c r="B42" s="11"/>
      <c r="C42" s="11"/>
      <c r="D42" s="28"/>
      <c r="E42" s="28"/>
      <c r="F42" s="17"/>
      <c r="G42" s="11"/>
      <c r="H42" s="11"/>
      <c r="I42" s="11"/>
    </row>
    <row r="43" spans="2:11">
      <c r="B43" s="11"/>
      <c r="C43" s="11"/>
      <c r="D43" s="11"/>
      <c r="E43" s="11"/>
      <c r="F43" s="11"/>
      <c r="G43" s="11"/>
      <c r="H43" s="11"/>
      <c r="I43" s="11"/>
    </row>
  </sheetData>
  <mergeCells count="2">
    <mergeCell ref="B4:H4"/>
    <mergeCell ref="B5:H5"/>
  </mergeCells>
  <phoneticPr fontId="13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C1:N37"/>
  <sheetViews>
    <sheetView showGridLines="0" tabSelected="1" view="pageBreakPreview" topLeftCell="A16" zoomScale="85" zoomScaleNormal="85" zoomScaleSheetLayoutView="85" workbookViewId="0">
      <selection activeCell="M32" sqref="M32"/>
    </sheetView>
  </sheetViews>
  <sheetFormatPr baseColWidth="10" defaultColWidth="11.453125" defaultRowHeight="14.5"/>
  <cols>
    <col min="1" max="1" width="5.1796875" style="133" customWidth="1"/>
    <col min="2" max="2" width="1.54296875" style="133" customWidth="1"/>
    <col min="3" max="3" width="6.54296875" style="133" customWidth="1"/>
    <col min="4" max="4" width="61.54296875" style="133" customWidth="1"/>
    <col min="5" max="5" width="8.7265625" style="158" customWidth="1"/>
    <col min="6" max="6" width="9.81640625" style="133" customWidth="1"/>
    <col min="7" max="7" width="11" style="133" customWidth="1"/>
    <col min="8" max="8" width="17" style="133" customWidth="1"/>
    <col min="9" max="9" width="20.54296875" style="133" customWidth="1"/>
    <col min="10" max="10" width="2" style="133" customWidth="1"/>
    <col min="11" max="11" width="3.26953125" style="133" customWidth="1"/>
    <col min="12" max="12" width="11.453125" style="133"/>
    <col min="13" max="13" width="14.1796875" style="133" bestFit="1" customWidth="1"/>
    <col min="14" max="16384" width="11.453125" style="133"/>
  </cols>
  <sheetData>
    <row r="1" spans="3:13">
      <c r="C1" s="162"/>
      <c r="D1" s="163"/>
      <c r="E1" s="164"/>
      <c r="F1" s="163"/>
      <c r="G1" s="164"/>
      <c r="H1" s="120"/>
      <c r="I1" s="121"/>
      <c r="K1" s="137"/>
    </row>
    <row r="2" spans="3:13">
      <c r="C2" s="139"/>
      <c r="D2" s="160"/>
      <c r="E2" s="161"/>
      <c r="F2" s="160"/>
      <c r="G2" s="161"/>
      <c r="H2" s="120"/>
      <c r="I2" s="121"/>
      <c r="K2" s="137"/>
    </row>
    <row r="3" spans="3:13" ht="15.5">
      <c r="C3" s="187" t="s">
        <v>45</v>
      </c>
      <c r="D3" s="187"/>
      <c r="E3" s="187"/>
      <c r="F3" s="187"/>
      <c r="G3" s="187"/>
      <c r="H3" s="187"/>
      <c r="I3" s="187"/>
      <c r="K3" s="137"/>
    </row>
    <row r="4" spans="3:13" ht="27.75" customHeight="1">
      <c r="C4" s="184" t="s">
        <v>71</v>
      </c>
      <c r="D4" s="184"/>
      <c r="E4" s="184"/>
      <c r="F4" s="184"/>
      <c r="G4" s="184"/>
      <c r="H4" s="184"/>
      <c r="I4" s="184"/>
      <c r="K4" s="137"/>
    </row>
    <row r="5" spans="3:13" ht="6" customHeight="1">
      <c r="C5" s="182"/>
      <c r="D5" s="182"/>
      <c r="E5" s="182"/>
      <c r="F5" s="182"/>
      <c r="G5" s="182"/>
      <c r="H5" s="182"/>
      <c r="I5" s="182"/>
      <c r="K5" s="137"/>
    </row>
    <row r="6" spans="3:13">
      <c r="C6" s="182"/>
      <c r="D6" s="190" t="s">
        <v>72</v>
      </c>
      <c r="E6" s="182"/>
      <c r="F6" s="182"/>
      <c r="G6" s="182"/>
      <c r="H6" s="182"/>
      <c r="I6" s="182"/>
      <c r="K6" s="137"/>
    </row>
    <row r="7" spans="3:13" ht="6" customHeight="1" thickBot="1">
      <c r="D7" s="157"/>
      <c r="F7" s="158"/>
      <c r="G7" s="158"/>
      <c r="H7" s="158"/>
      <c r="K7" s="137"/>
    </row>
    <row r="8" spans="3:13" s="151" customFormat="1" ht="28.5" customHeight="1">
      <c r="C8" s="148" t="s">
        <v>2</v>
      </c>
      <c r="D8" s="149" t="s">
        <v>3</v>
      </c>
      <c r="E8" s="149" t="s">
        <v>4</v>
      </c>
      <c r="F8" s="147" t="s">
        <v>69</v>
      </c>
      <c r="G8" s="147" t="s">
        <v>21</v>
      </c>
      <c r="H8" s="149" t="s">
        <v>5</v>
      </c>
      <c r="I8" s="150" t="s">
        <v>6</v>
      </c>
      <c r="K8" s="152"/>
    </row>
    <row r="9" spans="3:13" ht="19.5" customHeight="1">
      <c r="C9" s="134">
        <v>1</v>
      </c>
      <c r="D9" s="135" t="s">
        <v>46</v>
      </c>
      <c r="E9" s="140"/>
      <c r="F9" s="136"/>
      <c r="G9" s="141"/>
      <c r="H9" s="141"/>
      <c r="I9" s="119"/>
    </row>
    <row r="10" spans="3:13" s="98" customFormat="1" ht="19.5" customHeight="1">
      <c r="C10" s="128">
        <v>1.1000000000000001</v>
      </c>
      <c r="D10" s="142" t="s">
        <v>47</v>
      </c>
      <c r="E10" s="130"/>
      <c r="F10" s="180"/>
      <c r="G10" s="138"/>
      <c r="H10" s="138"/>
      <c r="I10" s="92"/>
    </row>
    <row r="11" spans="3:13" s="129" customFormat="1" ht="19.5" customHeight="1">
      <c r="C11" s="128"/>
      <c r="D11" s="125" t="s">
        <v>48</v>
      </c>
      <c r="E11" s="126" t="s">
        <v>66</v>
      </c>
      <c r="F11" s="124">
        <v>1</v>
      </c>
      <c r="G11" s="124">
        <v>2</v>
      </c>
      <c r="H11" s="123">
        <v>7000</v>
      </c>
      <c r="I11" s="146">
        <f>+PRODUCT(F11:H11)</f>
        <v>14000</v>
      </c>
    </row>
    <row r="12" spans="3:13" ht="19.5" customHeight="1">
      <c r="C12" s="134">
        <v>2</v>
      </c>
      <c r="D12" s="135" t="s">
        <v>55</v>
      </c>
      <c r="E12" s="140"/>
      <c r="F12" s="181"/>
      <c r="G12" s="141"/>
      <c r="H12" s="141"/>
      <c r="I12" s="119"/>
    </row>
    <row r="13" spans="3:13" s="98" customFormat="1" ht="19.5" customHeight="1">
      <c r="C13" s="128">
        <v>2.1</v>
      </c>
      <c r="D13" s="142" t="s">
        <v>56</v>
      </c>
      <c r="E13" s="130"/>
      <c r="F13" s="180"/>
      <c r="G13" s="138"/>
      <c r="H13" s="138"/>
      <c r="I13" s="92"/>
    </row>
    <row r="14" spans="3:13" s="98" customFormat="1" ht="19.5" customHeight="1">
      <c r="C14" s="96"/>
      <c r="D14" s="179" t="s">
        <v>49</v>
      </c>
      <c r="E14" s="127" t="s">
        <v>66</v>
      </c>
      <c r="F14" s="124">
        <v>1</v>
      </c>
      <c r="G14" s="124">
        <f>+G11</f>
        <v>2</v>
      </c>
      <c r="H14" s="124">
        <v>1200</v>
      </c>
      <c r="I14" s="146">
        <f t="shared" ref="I14:I17" si="0">+PRODUCT(F14:H14)</f>
        <v>2400</v>
      </c>
      <c r="L14" s="131"/>
      <c r="M14" s="132"/>
    </row>
    <row r="15" spans="3:13" s="98" customFormat="1" ht="19.5" customHeight="1">
      <c r="C15" s="96"/>
      <c r="D15" s="122" t="s">
        <v>50</v>
      </c>
      <c r="E15" s="127" t="s">
        <v>66</v>
      </c>
      <c r="F15" s="124">
        <v>1</v>
      </c>
      <c r="G15" s="124">
        <f>+G14</f>
        <v>2</v>
      </c>
      <c r="H15" s="124">
        <v>120</v>
      </c>
      <c r="I15" s="146">
        <f t="shared" si="0"/>
        <v>240</v>
      </c>
      <c r="L15" s="131"/>
      <c r="M15" s="132"/>
    </row>
    <row r="16" spans="3:13" s="98" customFormat="1" ht="19.5" customHeight="1">
      <c r="C16" s="128"/>
      <c r="D16" s="122" t="s">
        <v>51</v>
      </c>
      <c r="E16" s="127" t="s">
        <v>4</v>
      </c>
      <c r="F16" s="124">
        <v>1</v>
      </c>
      <c r="G16" s="124">
        <f>+G15</f>
        <v>2</v>
      </c>
      <c r="H16" s="124">
        <v>120</v>
      </c>
      <c r="I16" s="146">
        <f t="shared" si="0"/>
        <v>240</v>
      </c>
      <c r="L16" s="131"/>
      <c r="M16" s="132"/>
    </row>
    <row r="17" spans="3:14" s="98" customFormat="1" ht="19.5" customHeight="1">
      <c r="C17" s="128"/>
      <c r="D17" s="122" t="s">
        <v>52</v>
      </c>
      <c r="E17" s="127" t="s">
        <v>4</v>
      </c>
      <c r="F17" s="124">
        <v>1</v>
      </c>
      <c r="G17" s="124">
        <f>+G16</f>
        <v>2</v>
      </c>
      <c r="H17" s="124">
        <v>150</v>
      </c>
      <c r="I17" s="146">
        <f t="shared" si="0"/>
        <v>300</v>
      </c>
      <c r="L17" s="131"/>
      <c r="M17" s="132"/>
    </row>
    <row r="18" spans="3:14" ht="19.5" customHeight="1">
      <c r="C18" s="134">
        <v>3</v>
      </c>
      <c r="D18" s="135" t="s">
        <v>53</v>
      </c>
      <c r="E18" s="140"/>
      <c r="F18" s="181"/>
      <c r="G18" s="141"/>
      <c r="H18" s="141"/>
      <c r="I18" s="119"/>
    </row>
    <row r="19" spans="3:14" s="98" customFormat="1" ht="19.5" customHeight="1">
      <c r="C19" s="128">
        <v>3.1</v>
      </c>
      <c r="D19" s="142" t="s">
        <v>54</v>
      </c>
      <c r="E19" s="130"/>
      <c r="F19" s="180"/>
      <c r="G19" s="138"/>
      <c r="H19" s="138"/>
      <c r="I19" s="92"/>
    </row>
    <row r="20" spans="3:14" s="98" customFormat="1" ht="19.5" customHeight="1">
      <c r="C20" s="128"/>
      <c r="D20" s="179" t="s">
        <v>57</v>
      </c>
      <c r="E20" s="126" t="s">
        <v>67</v>
      </c>
      <c r="F20" s="124">
        <v>0.5</v>
      </c>
      <c r="G20" s="124">
        <f>+G17</f>
        <v>2</v>
      </c>
      <c r="H20" s="124">
        <v>150</v>
      </c>
      <c r="I20" s="146">
        <f t="shared" ref="I20:I28" si="1">+PRODUCT(F20:H20)</f>
        <v>150</v>
      </c>
      <c r="K20" s="131"/>
      <c r="L20" s="131"/>
      <c r="M20" s="131"/>
    </row>
    <row r="21" spans="3:14" s="98" customFormat="1" ht="19.5" customHeight="1">
      <c r="C21" s="128"/>
      <c r="D21" s="178" t="s">
        <v>58</v>
      </c>
      <c r="E21" s="126" t="s">
        <v>66</v>
      </c>
      <c r="F21" s="124">
        <v>1</v>
      </c>
      <c r="G21" s="124">
        <f>+G20</f>
        <v>2</v>
      </c>
      <c r="H21" s="124">
        <v>135</v>
      </c>
      <c r="I21" s="146">
        <f t="shared" si="1"/>
        <v>270</v>
      </c>
      <c r="K21" s="131"/>
      <c r="L21" s="131"/>
      <c r="M21" s="131"/>
    </row>
    <row r="22" spans="3:14" s="98" customFormat="1" ht="19.5" customHeight="1">
      <c r="C22" s="128"/>
      <c r="D22" s="159" t="s">
        <v>59</v>
      </c>
      <c r="E22" s="126" t="s">
        <v>66</v>
      </c>
      <c r="F22" s="124">
        <v>1</v>
      </c>
      <c r="G22" s="124">
        <f>+G21</f>
        <v>2</v>
      </c>
      <c r="H22" s="124">
        <v>350</v>
      </c>
      <c r="I22" s="146">
        <f t="shared" si="1"/>
        <v>700</v>
      </c>
      <c r="K22" s="131"/>
      <c r="L22" s="131"/>
      <c r="M22" s="131"/>
    </row>
    <row r="23" spans="3:14" s="98" customFormat="1" ht="19.5" customHeight="1">
      <c r="C23" s="128"/>
      <c r="D23" s="159" t="s">
        <v>60</v>
      </c>
      <c r="E23" s="126" t="s">
        <v>4</v>
      </c>
      <c r="F23" s="124">
        <v>1</v>
      </c>
      <c r="G23" s="124">
        <v>1</v>
      </c>
      <c r="H23" s="124">
        <v>180</v>
      </c>
      <c r="I23" s="146">
        <f t="shared" si="1"/>
        <v>180</v>
      </c>
      <c r="K23" s="131"/>
      <c r="L23" s="131"/>
      <c r="M23" s="131"/>
    </row>
    <row r="24" spans="3:14" s="98" customFormat="1" ht="19.5" customHeight="1">
      <c r="C24" s="128">
        <v>3.2</v>
      </c>
      <c r="D24" s="142" t="s">
        <v>61</v>
      </c>
      <c r="E24" s="130"/>
      <c r="F24" s="180"/>
      <c r="G24" s="138"/>
      <c r="H24" s="124"/>
      <c r="I24" s="146"/>
    </row>
    <row r="25" spans="3:14" s="98" customFormat="1" ht="19.5" customHeight="1">
      <c r="C25" s="128"/>
      <c r="D25" s="159" t="s">
        <v>62</v>
      </c>
      <c r="E25" s="126" t="s">
        <v>68</v>
      </c>
      <c r="F25" s="124">
        <v>0.5</v>
      </c>
      <c r="G25" s="124">
        <v>1</v>
      </c>
      <c r="H25" s="124">
        <v>100</v>
      </c>
      <c r="I25" s="146">
        <f t="shared" si="1"/>
        <v>50</v>
      </c>
      <c r="K25" s="131"/>
      <c r="L25" s="131"/>
      <c r="M25" s="131"/>
    </row>
    <row r="26" spans="3:14" s="98" customFormat="1" ht="19.5" customHeight="1">
      <c r="C26" s="128"/>
      <c r="D26" s="159" t="s">
        <v>63</v>
      </c>
      <c r="E26" s="126" t="s">
        <v>67</v>
      </c>
      <c r="F26" s="124">
        <v>1</v>
      </c>
      <c r="G26" s="124">
        <v>1</v>
      </c>
      <c r="H26" s="124">
        <v>100</v>
      </c>
      <c r="I26" s="146">
        <f t="shared" si="1"/>
        <v>100</v>
      </c>
      <c r="K26" s="131"/>
      <c r="L26" s="131"/>
      <c r="M26" s="131"/>
    </row>
    <row r="27" spans="3:14" s="98" customFormat="1" ht="19.5" customHeight="1">
      <c r="C27" s="128"/>
      <c r="D27" s="159" t="s">
        <v>64</v>
      </c>
      <c r="E27" s="126" t="s">
        <v>66</v>
      </c>
      <c r="F27" s="124">
        <v>1</v>
      </c>
      <c r="G27" s="124">
        <f>+G26</f>
        <v>1</v>
      </c>
      <c r="H27" s="124">
        <v>400</v>
      </c>
      <c r="I27" s="146">
        <f t="shared" si="1"/>
        <v>400</v>
      </c>
      <c r="K27" s="131"/>
      <c r="L27" s="131"/>
      <c r="M27" s="131"/>
    </row>
    <row r="28" spans="3:14" s="98" customFormat="1" ht="19.5" customHeight="1">
      <c r="C28" s="128"/>
      <c r="D28" s="122" t="s">
        <v>65</v>
      </c>
      <c r="E28" s="126" t="s">
        <v>67</v>
      </c>
      <c r="F28" s="124">
        <v>3</v>
      </c>
      <c r="G28" s="124">
        <f>+G27</f>
        <v>1</v>
      </c>
      <c r="H28" s="124">
        <v>273.14</v>
      </c>
      <c r="I28" s="146">
        <f t="shared" si="1"/>
        <v>819.42</v>
      </c>
      <c r="K28" s="131"/>
      <c r="L28" s="131"/>
      <c r="M28" s="131"/>
    </row>
    <row r="29" spans="3:14" ht="19.5" customHeight="1">
      <c r="C29" s="169"/>
      <c r="D29" s="170" t="s">
        <v>15</v>
      </c>
      <c r="E29" s="171"/>
      <c r="F29" s="172"/>
      <c r="G29" s="173"/>
      <c r="H29" s="174"/>
      <c r="I29" s="165">
        <f>SUM(I11:I28)</f>
        <v>19849.419999999998</v>
      </c>
      <c r="N29" s="145"/>
    </row>
    <row r="30" spans="3:14" ht="19.5" customHeight="1">
      <c r="C30" s="154"/>
      <c r="D30" s="188" t="s">
        <v>16</v>
      </c>
      <c r="E30" s="188"/>
      <c r="F30" s="188"/>
      <c r="G30" s="188"/>
      <c r="H30" s="166">
        <v>7.0000000000000007E-2</v>
      </c>
      <c r="I30" s="155">
        <f>ROUND(H30*I29,2)</f>
        <v>1389.46</v>
      </c>
      <c r="J30" s="143"/>
    </row>
    <row r="31" spans="3:14" ht="19.5" customHeight="1">
      <c r="C31" s="154"/>
      <c r="D31" s="188" t="s">
        <v>17</v>
      </c>
      <c r="E31" s="188"/>
      <c r="F31" s="188"/>
      <c r="G31" s="188"/>
      <c r="H31" s="166">
        <v>0.05</v>
      </c>
      <c r="I31" s="155">
        <f>ROUND(H31*I29,2)</f>
        <v>992.47</v>
      </c>
      <c r="J31" s="143"/>
      <c r="N31" s="145"/>
    </row>
    <row r="32" spans="3:14" s="177" customFormat="1" ht="19.5" customHeight="1">
      <c r="C32" s="175"/>
      <c r="D32" s="189" t="s">
        <v>18</v>
      </c>
      <c r="E32" s="189"/>
      <c r="F32" s="189"/>
      <c r="G32" s="189"/>
      <c r="H32" s="153"/>
      <c r="I32" s="156">
        <f>SUM(I29:I31)</f>
        <v>22231.35</v>
      </c>
      <c r="J32" s="176"/>
    </row>
    <row r="33" spans="3:10" ht="19.5" customHeight="1">
      <c r="C33" s="154"/>
      <c r="D33" s="188" t="s">
        <v>19</v>
      </c>
      <c r="E33" s="188"/>
      <c r="F33" s="188"/>
      <c r="G33" s="188"/>
      <c r="H33" s="166">
        <v>0.18</v>
      </c>
      <c r="I33" s="155">
        <f>ROUND(H33*I32,2)</f>
        <v>4001.64</v>
      </c>
      <c r="J33" s="143"/>
    </row>
    <row r="34" spans="3:10" ht="19.5" customHeight="1" thickBot="1">
      <c r="C34" s="168"/>
      <c r="D34" s="185" t="s">
        <v>70</v>
      </c>
      <c r="E34" s="185"/>
      <c r="F34" s="185"/>
      <c r="G34" s="185"/>
      <c r="H34" s="186"/>
      <c r="I34" s="167">
        <f>SUM(I32:I33)</f>
        <v>26232.989999999998</v>
      </c>
      <c r="J34" s="143"/>
    </row>
    <row r="35" spans="3:10" ht="6.75" customHeight="1">
      <c r="C35" s="139"/>
      <c r="D35" s="143"/>
      <c r="E35" s="139"/>
      <c r="F35" s="143"/>
      <c r="G35" s="144"/>
      <c r="H35" s="18"/>
      <c r="I35" s="143"/>
      <c r="J35" s="143"/>
    </row>
    <row r="36" spans="3:10">
      <c r="C36" s="139"/>
      <c r="D36" s="143"/>
      <c r="E36" s="139"/>
      <c r="F36" s="143"/>
      <c r="G36" s="144"/>
      <c r="H36" s="143"/>
      <c r="I36" s="143"/>
      <c r="J36" s="143"/>
    </row>
    <row r="37" spans="3:10">
      <c r="C37" s="139"/>
      <c r="D37" s="143"/>
      <c r="E37" s="139"/>
      <c r="F37" s="143"/>
      <c r="G37" s="144"/>
      <c r="H37" s="143"/>
      <c r="I37" s="143"/>
      <c r="J37" s="143"/>
    </row>
  </sheetData>
  <mergeCells count="7">
    <mergeCell ref="D34:H34"/>
    <mergeCell ref="C3:I3"/>
    <mergeCell ref="C4:I4"/>
    <mergeCell ref="D33:G33"/>
    <mergeCell ref="D30:G30"/>
    <mergeCell ref="D31:G31"/>
    <mergeCell ref="D32:G32"/>
  </mergeCells>
  <phoneticPr fontId="13" type="noConversion"/>
  <pageMargins left="0.93" right="0.70866141732283472" top="0.74803149606299213" bottom="0.74803149606299213" header="0.39370078740157483" footer="0.31496062992125984"/>
  <pageSetup scale="80" orientation="landscape" r:id="rId1"/>
  <rowBreaks count="1" manualBreakCount="1">
    <brk id="1" min="1" max="9" man="1"/>
  </rowBreaks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C3:P41"/>
  <sheetViews>
    <sheetView showGridLines="0" view="pageBreakPreview" topLeftCell="C4" zoomScale="90" zoomScaleNormal="85" zoomScaleSheetLayoutView="90" workbookViewId="0">
      <selection activeCell="I24" sqref="I24"/>
    </sheetView>
  </sheetViews>
  <sheetFormatPr baseColWidth="10" defaultColWidth="11.453125" defaultRowHeight="14.5"/>
  <cols>
    <col min="2" max="2" width="3.26953125" customWidth="1"/>
    <col min="3" max="3" width="6.54296875" customWidth="1"/>
    <col min="4" max="4" width="83.453125" customWidth="1"/>
    <col min="5" max="5" width="4.26953125" customWidth="1"/>
    <col min="6" max="6" width="9.81640625" customWidth="1"/>
    <col min="7" max="7" width="11" customWidth="1"/>
    <col min="8" max="8" width="17" customWidth="1"/>
    <col min="9" max="9" width="20.54296875" customWidth="1"/>
    <col min="10" max="10" width="3.81640625" customWidth="1"/>
  </cols>
  <sheetData>
    <row r="3" spans="3:16" ht="27" customHeight="1">
      <c r="C3" s="183" t="s">
        <v>1</v>
      </c>
      <c r="D3" s="183"/>
      <c r="E3" s="183"/>
      <c r="F3" s="183"/>
      <c r="G3" s="183"/>
      <c r="H3" s="183"/>
      <c r="I3" s="183"/>
    </row>
    <row r="4" spans="3:16" ht="48.75" customHeight="1">
      <c r="C4" s="184" t="s">
        <v>36</v>
      </c>
      <c r="D4" s="184"/>
      <c r="E4" s="184"/>
      <c r="F4" s="184"/>
      <c r="G4" s="184"/>
      <c r="H4" s="184"/>
      <c r="I4" s="184"/>
    </row>
    <row r="5" spans="3:16" ht="15" thickBot="1">
      <c r="D5" s="1"/>
      <c r="E5" s="2"/>
      <c r="F5" s="2"/>
      <c r="G5" s="2"/>
      <c r="H5" s="2"/>
    </row>
    <row r="6" spans="3:16" ht="28.5" customHeight="1">
      <c r="C6" s="73" t="s">
        <v>2</v>
      </c>
      <c r="D6" s="74" t="s">
        <v>3</v>
      </c>
      <c r="E6" s="74" t="s">
        <v>4</v>
      </c>
      <c r="F6" s="75" t="s">
        <v>21</v>
      </c>
      <c r="G6" s="75" t="s">
        <v>22</v>
      </c>
      <c r="H6" s="74" t="s">
        <v>5</v>
      </c>
      <c r="I6" s="76" t="s">
        <v>6</v>
      </c>
    </row>
    <row r="7" spans="3:16" ht="18.5">
      <c r="C7" s="101">
        <v>1</v>
      </c>
      <c r="D7" s="102" t="s">
        <v>38</v>
      </c>
      <c r="E7" s="103"/>
      <c r="F7" s="103"/>
      <c r="G7" s="104"/>
      <c r="H7" s="104"/>
      <c r="I7" s="105"/>
      <c r="L7" s="42"/>
      <c r="P7" s="8"/>
    </row>
    <row r="8" spans="3:16">
      <c r="C8" s="3">
        <v>1.1000000000000001</v>
      </c>
      <c r="D8" s="35" t="s">
        <v>8</v>
      </c>
      <c r="E8" s="6"/>
      <c r="F8" s="6"/>
      <c r="G8" s="71"/>
      <c r="H8" s="37"/>
      <c r="I8" s="9"/>
      <c r="K8" s="12"/>
    </row>
    <row r="9" spans="3:16">
      <c r="C9" s="3"/>
      <c r="D9" s="13" t="s">
        <v>44</v>
      </c>
      <c r="E9" s="6" t="s">
        <v>9</v>
      </c>
      <c r="F9" s="6"/>
      <c r="G9" s="72">
        <v>10700.17</v>
      </c>
      <c r="H9" s="37">
        <v>1.2</v>
      </c>
      <c r="I9" s="64">
        <f>H9*G9</f>
        <v>12840.204</v>
      </c>
      <c r="K9" s="83"/>
    </row>
    <row r="10" spans="3:16">
      <c r="C10" s="14"/>
      <c r="D10" s="13" t="s">
        <v>40</v>
      </c>
      <c r="E10" s="6" t="s">
        <v>10</v>
      </c>
      <c r="F10" s="6"/>
      <c r="G10" s="72">
        <v>14</v>
      </c>
      <c r="H10" s="37">
        <v>180</v>
      </c>
      <c r="I10" s="64">
        <f>H10*G10</f>
        <v>2520</v>
      </c>
      <c r="K10" s="12"/>
    </row>
    <row r="11" spans="3:16">
      <c r="C11" s="14"/>
      <c r="D11" s="13" t="s">
        <v>41</v>
      </c>
      <c r="E11" s="6" t="s">
        <v>10</v>
      </c>
      <c r="F11" s="6"/>
      <c r="G11" s="72">
        <v>31</v>
      </c>
      <c r="H11" s="37">
        <v>400</v>
      </c>
      <c r="I11" s="64">
        <f>H11*G11</f>
        <v>12400</v>
      </c>
      <c r="K11" s="12"/>
    </row>
    <row r="12" spans="3:16">
      <c r="C12" s="14"/>
      <c r="D12" s="13" t="s">
        <v>42</v>
      </c>
      <c r="E12" s="6" t="s">
        <v>10</v>
      </c>
      <c r="F12" s="6"/>
      <c r="G12" s="72">
        <v>62</v>
      </c>
      <c r="H12" s="37">
        <v>200</v>
      </c>
      <c r="I12" s="64">
        <f>H12*G12</f>
        <v>12400</v>
      </c>
      <c r="K12" s="12"/>
    </row>
    <row r="13" spans="3:16">
      <c r="C13" s="14"/>
      <c r="D13" s="87"/>
      <c r="E13" s="88"/>
      <c r="F13" s="88"/>
      <c r="G13" s="89"/>
      <c r="H13" s="81" t="s">
        <v>39</v>
      </c>
      <c r="I13" s="82">
        <f>SUM(I9:I12)</f>
        <v>40160.203999999998</v>
      </c>
      <c r="K13" s="12"/>
    </row>
    <row r="14" spans="3:16" ht="15" thickBot="1">
      <c r="C14" s="108">
        <v>1.2</v>
      </c>
      <c r="D14" s="109" t="s">
        <v>43</v>
      </c>
      <c r="E14" s="110" t="s">
        <v>10</v>
      </c>
      <c r="F14" s="110"/>
      <c r="G14" s="111">
        <f>5*25</f>
        <v>125</v>
      </c>
      <c r="H14" s="111">
        <v>150</v>
      </c>
      <c r="I14" s="112">
        <f>H14*G14</f>
        <v>18750</v>
      </c>
      <c r="K14" s="83"/>
    </row>
    <row r="15" spans="3:16">
      <c r="C15" s="14"/>
      <c r="D15" s="84"/>
      <c r="E15" s="85"/>
      <c r="F15" s="85"/>
      <c r="G15" s="86"/>
      <c r="H15" s="81" t="str">
        <f>+H13</f>
        <v>COSTO</v>
      </c>
      <c r="I15" s="82">
        <f>SUM(I14)</f>
        <v>18750</v>
      </c>
      <c r="K15" s="83"/>
    </row>
    <row r="16" spans="3:16">
      <c r="C16" s="101">
        <v>2</v>
      </c>
      <c r="D16" s="102" t="s">
        <v>37</v>
      </c>
      <c r="E16" s="104"/>
      <c r="F16" s="104"/>
      <c r="G16" s="106"/>
      <c r="H16" s="106"/>
      <c r="I16" s="107"/>
      <c r="L16" s="99">
        <f>+I13+I15+I24</f>
        <v>72315.838199999998</v>
      </c>
    </row>
    <row r="17" spans="3:12" s="12" customFormat="1">
      <c r="C17" s="77">
        <v>2.1</v>
      </c>
      <c r="D17" s="90" t="s">
        <v>23</v>
      </c>
      <c r="E17" s="79"/>
      <c r="F17" s="79"/>
      <c r="G17" s="91"/>
      <c r="H17" s="91"/>
      <c r="I17" s="92"/>
      <c r="L17" s="12">
        <f>+L16*0.2</f>
        <v>14463.16764</v>
      </c>
    </row>
    <row r="18" spans="3:12" s="12" customFormat="1">
      <c r="C18" s="77"/>
      <c r="D18" s="78" t="s">
        <v>33</v>
      </c>
      <c r="E18" s="79" t="s">
        <v>10</v>
      </c>
      <c r="F18" s="113" t="s">
        <v>24</v>
      </c>
      <c r="G18" s="114">
        <v>2</v>
      </c>
      <c r="H18" s="115">
        <v>173.1618</v>
      </c>
      <c r="I18" s="92">
        <f>H18*G18</f>
        <v>346.3236</v>
      </c>
    </row>
    <row r="19" spans="3:12" s="12" customFormat="1">
      <c r="C19" s="77"/>
      <c r="D19" s="78" t="s">
        <v>34</v>
      </c>
      <c r="E19" s="79" t="s">
        <v>10</v>
      </c>
      <c r="F19" s="113" t="s">
        <v>24</v>
      </c>
      <c r="G19" s="114">
        <v>10</v>
      </c>
      <c r="H19" s="115">
        <v>85.42</v>
      </c>
      <c r="I19" s="92">
        <f>H19*G19</f>
        <v>854.2</v>
      </c>
      <c r="K19" s="93"/>
      <c r="L19" s="93"/>
    </row>
    <row r="20" spans="3:12" s="12" customFormat="1">
      <c r="C20" s="77"/>
      <c r="D20" s="78" t="s">
        <v>25</v>
      </c>
      <c r="E20" s="79"/>
      <c r="F20" s="113"/>
      <c r="G20" s="114">
        <v>1</v>
      </c>
      <c r="H20" s="115">
        <v>12000</v>
      </c>
      <c r="I20" s="80">
        <f>H20</f>
        <v>12000</v>
      </c>
      <c r="L20" s="100">
        <f>+L17+L16</f>
        <v>86779.005839999998</v>
      </c>
    </row>
    <row r="21" spans="3:12" s="12" customFormat="1" ht="26">
      <c r="C21" s="77"/>
      <c r="D21" s="94" t="s">
        <v>26</v>
      </c>
      <c r="E21" s="79"/>
      <c r="F21" s="113" t="s">
        <v>24</v>
      </c>
      <c r="G21" s="114">
        <v>1</v>
      </c>
      <c r="H21" s="114">
        <v>164.61060000000001</v>
      </c>
      <c r="I21" s="80">
        <f>G21*H21</f>
        <v>164.61060000000001</v>
      </c>
      <c r="L21" s="116"/>
    </row>
    <row r="22" spans="3:12" s="12" customFormat="1">
      <c r="C22" s="77">
        <v>2.2000000000000002</v>
      </c>
      <c r="D22" s="90" t="s">
        <v>35</v>
      </c>
      <c r="E22" s="79"/>
      <c r="F22" s="113"/>
      <c r="G22" s="114"/>
      <c r="H22" s="95"/>
      <c r="I22" s="80"/>
      <c r="K22" s="93"/>
      <c r="L22" s="93"/>
    </row>
    <row r="23" spans="3:12" s="98" customFormat="1" ht="37.5">
      <c r="C23" s="96"/>
      <c r="D23" s="117" t="s">
        <v>27</v>
      </c>
      <c r="E23" s="97"/>
      <c r="F23" s="118" t="s">
        <v>24</v>
      </c>
      <c r="G23" s="37">
        <v>1</v>
      </c>
      <c r="H23" s="37">
        <v>40.5</v>
      </c>
      <c r="I23" s="92">
        <f>H23*G23</f>
        <v>40.5</v>
      </c>
    </row>
    <row r="24" spans="3:12" ht="15" thickBot="1">
      <c r="C24" s="32"/>
      <c r="D24" s="30" t="s">
        <v>15</v>
      </c>
      <c r="E24" s="11"/>
      <c r="F24" s="11"/>
      <c r="G24" s="17"/>
      <c r="H24" s="31"/>
      <c r="I24" s="48">
        <f>SUM(I17:I23)</f>
        <v>13405.6342</v>
      </c>
    </row>
    <row r="25" spans="3:12">
      <c r="C25" s="15"/>
      <c r="D25" s="16" t="s">
        <v>16</v>
      </c>
      <c r="E25" s="11"/>
      <c r="F25" s="11"/>
      <c r="G25" s="17"/>
      <c r="H25" s="18"/>
      <c r="I25" s="19">
        <f>I24*0.1</f>
        <v>1340.5634200000002</v>
      </c>
      <c r="J25" s="11"/>
    </row>
    <row r="26" spans="3:12">
      <c r="C26" s="15"/>
      <c r="D26" s="20" t="s">
        <v>17</v>
      </c>
      <c r="E26" s="11"/>
      <c r="F26" s="11"/>
      <c r="G26" s="17"/>
      <c r="H26" s="18"/>
      <c r="I26" s="19">
        <f>0.1*I24</f>
        <v>1340.5634200000002</v>
      </c>
      <c r="J26" s="11"/>
    </row>
    <row r="27" spans="3:12">
      <c r="C27" s="15"/>
      <c r="D27" s="20" t="s">
        <v>18</v>
      </c>
      <c r="E27" s="11"/>
      <c r="F27" s="11"/>
      <c r="G27" s="17"/>
      <c r="H27" s="18"/>
      <c r="I27" s="21">
        <f>SUM(I24:I26)</f>
        <v>16086.761040000001</v>
      </c>
      <c r="J27" s="11"/>
    </row>
    <row r="28" spans="3:12" ht="15" thickBot="1">
      <c r="C28" s="15"/>
      <c r="D28" s="22" t="s">
        <v>19</v>
      </c>
      <c r="E28" s="11"/>
      <c r="F28" s="11"/>
      <c r="G28" s="17"/>
      <c r="H28" s="18"/>
      <c r="I28" s="19">
        <f>ROUND(0.18*I27,2)</f>
        <v>2895.62</v>
      </c>
      <c r="J28" s="11"/>
    </row>
    <row r="29" spans="3:12" ht="15" thickBot="1">
      <c r="C29" s="23"/>
      <c r="D29" s="24" t="s">
        <v>20</v>
      </c>
      <c r="E29" s="25"/>
      <c r="F29" s="25"/>
      <c r="G29" s="26"/>
      <c r="H29" s="27"/>
      <c r="I29" s="49">
        <f>SUM(I27:I28)</f>
        <v>18982.38104</v>
      </c>
      <c r="J29" s="11"/>
    </row>
    <row r="30" spans="3:12">
      <c r="C30" s="28"/>
      <c r="D30" s="11"/>
      <c r="E30" s="11"/>
      <c r="F30" s="11"/>
      <c r="G30" s="17"/>
      <c r="H30" s="18"/>
      <c r="I30" s="11"/>
      <c r="J30" s="11"/>
    </row>
    <row r="31" spans="3:12">
      <c r="C31" s="28"/>
      <c r="D31" s="11"/>
      <c r="E31" s="11"/>
      <c r="F31" s="11"/>
      <c r="G31" s="17"/>
      <c r="H31" s="11"/>
      <c r="I31" s="11"/>
      <c r="J31" s="11"/>
    </row>
    <row r="32" spans="3:12">
      <c r="C32" s="28"/>
      <c r="D32" s="11"/>
      <c r="E32" s="11"/>
      <c r="F32" s="11"/>
      <c r="G32" s="17"/>
      <c r="H32" s="11"/>
      <c r="I32" s="11"/>
      <c r="J32" s="11"/>
    </row>
    <row r="33" spans="3:12">
      <c r="C33" s="11"/>
      <c r="D33" s="11"/>
      <c r="E33" s="28"/>
      <c r="F33" s="28"/>
      <c r="G33" s="17"/>
      <c r="H33" s="11"/>
      <c r="I33" s="11"/>
      <c r="J33" s="11"/>
    </row>
    <row r="34" spans="3:12">
      <c r="C34" s="11"/>
      <c r="D34" s="11"/>
      <c r="E34" s="28"/>
      <c r="F34" s="28"/>
      <c r="G34" s="17"/>
      <c r="H34" s="11"/>
      <c r="I34" s="11"/>
      <c r="J34" s="11"/>
    </row>
    <row r="35" spans="3:12">
      <c r="C35" s="11"/>
      <c r="D35" s="11"/>
      <c r="E35" s="28"/>
      <c r="F35" s="28"/>
      <c r="G35" s="17"/>
      <c r="H35" s="11"/>
      <c r="I35" s="11"/>
      <c r="J35" s="11"/>
    </row>
    <row r="36" spans="3:12">
      <c r="C36" s="11"/>
      <c r="D36" s="11"/>
      <c r="E36" s="28"/>
      <c r="F36" s="28"/>
      <c r="G36" s="17"/>
      <c r="H36" s="11"/>
      <c r="I36" s="11"/>
      <c r="J36" s="11"/>
    </row>
    <row r="37" spans="3:12">
      <c r="C37" s="11"/>
      <c r="D37" s="11"/>
      <c r="E37" s="28"/>
      <c r="F37" s="28"/>
      <c r="G37" s="17"/>
      <c r="H37" s="11"/>
      <c r="I37" s="11"/>
      <c r="J37" s="11"/>
    </row>
    <row r="38" spans="3:12">
      <c r="C38" s="11"/>
      <c r="D38" s="11"/>
      <c r="E38" s="28"/>
      <c r="F38" s="28"/>
      <c r="G38" s="17"/>
      <c r="H38" s="11"/>
      <c r="I38" s="11"/>
      <c r="J38" s="11"/>
    </row>
    <row r="39" spans="3:12">
      <c r="C39" s="11"/>
      <c r="D39" s="11"/>
      <c r="E39" s="28"/>
      <c r="F39" s="28"/>
      <c r="G39" s="17"/>
      <c r="H39" s="11"/>
      <c r="I39" s="11"/>
      <c r="J39" s="11"/>
      <c r="L39" s="29"/>
    </row>
    <row r="40" spans="3:12">
      <c r="C40" s="11"/>
      <c r="D40" s="11"/>
      <c r="E40" s="28"/>
      <c r="F40" s="28"/>
      <c r="G40" s="17"/>
      <c r="H40" s="11"/>
      <c r="I40" s="11"/>
      <c r="J40" s="11"/>
    </row>
    <row r="41" spans="3:12">
      <c r="C41" s="11"/>
      <c r="D41" s="11"/>
      <c r="E41" s="11"/>
      <c r="F41" s="11"/>
      <c r="G41" s="11"/>
      <c r="H41" s="11"/>
      <c r="I41" s="11"/>
      <c r="J41" s="11"/>
    </row>
  </sheetData>
  <mergeCells count="2">
    <mergeCell ref="C3:I3"/>
    <mergeCell ref="C4:I4"/>
  </mergeCells>
  <phoneticPr fontId="13" type="noConversion"/>
  <pageMargins left="0.7" right="0.7" top="0.75" bottom="0.75" header="0.3" footer="0.3"/>
  <pageSetup scale="55" orientation="portrait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__</vt:lpstr>
      <vt:lpstr>IS</vt:lpstr>
      <vt:lpstr>AMA KELLA (2)</vt:lpstr>
      <vt:lpstr>'AMA KELLA (2)'!Área_de_impresión</vt:lpstr>
      <vt:lpstr>IS!Área_de_impresión</vt:lpstr>
    </vt:vector>
  </TitlesOfParts>
  <Company>MDLM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Elvis Juño Arias</dc:creator>
  <cp:lastModifiedBy>sedapal</cp:lastModifiedBy>
  <cp:revision/>
  <cp:lastPrinted>2018-06-07T20:55:57Z</cp:lastPrinted>
  <dcterms:created xsi:type="dcterms:W3CDTF">2016-03-14T22:40:55Z</dcterms:created>
  <dcterms:modified xsi:type="dcterms:W3CDTF">2018-06-07T20:56:01Z</dcterms:modified>
</cp:coreProperties>
</file>